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240" yWindow="75" windowWidth="11715" windowHeight="9120"/>
  </bookViews>
  <sheets>
    <sheet name="上下水道料金計算表" sheetId="4" r:id="rId1"/>
    <sheet name="Sheet2" sheetId="2" r:id="rId2"/>
    <sheet name="Sheet3" sheetId="3" r:id="rId3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<sst xmlns="http://schemas.openxmlformats.org/spreadsheetml/2006/main" xmlns:r="http://schemas.openxmlformats.org/officeDocument/2006/relationships" count="28" uniqueCount="28">
  <si>
    <t>下水道料金</t>
    <rPh sb="0" eb="3">
      <t>ゲスイドウ</t>
    </rPh>
    <rPh sb="3" eb="5">
      <t>リョウキン</t>
    </rPh>
    <phoneticPr fontId="1"/>
  </si>
  <si>
    <t>基本料金</t>
    <rPh sb="0" eb="2">
      <t>キホン</t>
    </rPh>
    <rPh sb="2" eb="4">
      <t>リョウキン</t>
    </rPh>
    <phoneticPr fontId="1"/>
  </si>
  <si>
    <t>単価</t>
    <rPh sb="0" eb="2">
      <t>タンカ</t>
    </rPh>
    <phoneticPr fontId="1"/>
  </si>
  <si>
    <t>口径</t>
    <rPh sb="0" eb="2">
      <t>コウケイ</t>
    </rPh>
    <phoneticPr fontId="1"/>
  </si>
  <si>
    <t>料金</t>
    <rPh sb="0" eb="2">
      <t>リョウキン</t>
    </rPh>
    <phoneticPr fontId="1"/>
  </si>
  <si>
    <t>上水道料金</t>
    <rPh sb="0" eb="3">
      <t>ジョウスイドウ</t>
    </rPh>
    <rPh sb="3" eb="5">
      <t>リョウキン</t>
    </rPh>
    <phoneticPr fontId="1"/>
  </si>
  <si>
    <t>総合計</t>
    <rPh sb="0" eb="1">
      <t>ソウ</t>
    </rPh>
    <rPh sb="1" eb="3">
      <t>ゴウケイ</t>
    </rPh>
    <phoneticPr fontId="1"/>
  </si>
  <si>
    <t>上水道（A)</t>
    <rPh sb="0" eb="3">
      <t>ジョウスイドウ</t>
    </rPh>
    <phoneticPr fontId="1"/>
  </si>
  <si>
    <t>下水道（B）</t>
    <rPh sb="0" eb="3">
      <t>ゲスイドウ</t>
    </rPh>
    <phoneticPr fontId="1"/>
  </si>
  <si>
    <t>mm</t>
  </si>
  <si>
    <t>料金の割合</t>
    <rPh sb="0" eb="2">
      <t>リョウキン</t>
    </rPh>
    <rPh sb="3" eb="5">
      <t>ワリアイ</t>
    </rPh>
    <phoneticPr fontId="1"/>
  </si>
  <si>
    <t>使用水量の範囲</t>
    <rPh sb="2" eb="3">
      <t>スイ</t>
    </rPh>
    <phoneticPr fontId="1"/>
  </si>
  <si>
    <t>料金の内訳</t>
    <rPh sb="0" eb="2">
      <t>リョウキン</t>
    </rPh>
    <rPh sb="3" eb="5">
      <t>ウチワケ</t>
    </rPh>
    <phoneticPr fontId="1"/>
  </si>
  <si>
    <t>-----</t>
  </si>
  <si>
    <t>基本料金表（上水道）</t>
    <rPh sb="0" eb="2">
      <t>キホン</t>
    </rPh>
    <rPh sb="2" eb="4">
      <t>リョウキン</t>
    </rPh>
    <rPh sb="4" eb="5">
      <t>ヒョウ</t>
    </rPh>
    <rPh sb="6" eb="7">
      <t>ウエ</t>
    </rPh>
    <rPh sb="7" eb="9">
      <t>スイドウ</t>
    </rPh>
    <phoneticPr fontId="1"/>
  </si>
  <si>
    <t>消費税相当額</t>
    <rPh sb="3" eb="6">
      <t>ソウトウガク</t>
    </rPh>
    <phoneticPr fontId="1"/>
  </si>
  <si>
    <t>検針周期</t>
    <rPh sb="0" eb="2">
      <t>ケンシン</t>
    </rPh>
    <rPh sb="2" eb="4">
      <t>シュウキ</t>
    </rPh>
    <phoneticPr fontId="1"/>
  </si>
  <si>
    <t>口径と検針周期を選択し、使用水量を入力してください。</t>
    <rPh sb="3" eb="5">
      <t>ケンシン</t>
    </rPh>
    <rPh sb="5" eb="7">
      <t>シュウキ</t>
    </rPh>
    <rPh sb="17" eb="19">
      <t>ニュウリョク</t>
    </rPh>
    <phoneticPr fontId="1"/>
  </si>
  <si>
    <t>使用水量</t>
  </si>
  <si>
    <t>㎥</t>
  </si>
  <si>
    <t>∞</t>
  </si>
  <si>
    <t>B/A</t>
  </si>
  <si>
    <t>≦ x ≦</t>
  </si>
  <si>
    <t>＜ x ≦</t>
  </si>
  <si>
    <t>＜ x ＜</t>
  </si>
  <si>
    <t>隔月</t>
  </si>
  <si>
    <t>小計</t>
  </si>
  <si>
    <t>合計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</si>
</sst>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7">
    <numFmt numFmtId="176" formatCode="#,##0;[Red]#,##0"/>
    <numFmt numFmtId="177" formatCode="#,##0_);[Red]\(#,##0\)"/>
    <numFmt numFmtId="178" formatCode="#,##0.0_ "/>
    <numFmt numFmtId="179" formatCode="#,##0.0;[Red]#,##0.0"/>
    <numFmt numFmtId="180" formatCode="#,##0\ &quot;円&quot;"/>
    <numFmt numFmtId="181" formatCode="#,###&quot;mm&quot;"/>
    <numFmt numFmtId="182" formatCode="0.0%"/>
  </numFmts>
  <fonts count="7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1"/>
      <color indexed="10"/>
      <name val="ＭＳ Ｐゴシック"/>
      <family val="3"/>
    </font>
    <font>
      <b/>
      <sz val="11"/>
      <color auto="1"/>
      <name val="ＭＳ Ｐゴシック"/>
      <family val="3"/>
    </font>
    <font>
      <sz val="11"/>
      <color indexed="9"/>
      <name val="ＭＳ Ｐゴシック"/>
      <family val="3"/>
    </font>
    <font>
      <sz val="11"/>
      <color indexed="12"/>
      <name val="ＭＳ Ｐゴシック"/>
      <family val="3"/>
    </font>
    <font>
      <b/>
      <sz val="11"/>
      <color indexed="12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9EDBB9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3">
    <xf numFmtId="0" fontId="0" fillId="0" borderId="0" xfId="0">
      <alignment vertical="center"/>
    </xf>
    <xf numFmtId="176" fontId="0" fillId="0" borderId="0" xfId="0" applyNumberFormat="1">
      <alignment vertical="center"/>
    </xf>
    <xf numFmtId="176" fontId="2" fillId="0" borderId="0" xfId="0" applyNumberFormat="1" applyFont="1" applyAlignment="1">
      <alignment horizontal="center" vertical="center" wrapText="1"/>
    </xf>
    <xf numFmtId="176" fontId="0" fillId="0" borderId="0" xfId="0" applyNumberFormat="1" applyAlignment="1">
      <alignment vertical="center" wrapText="1"/>
    </xf>
    <xf numFmtId="176" fontId="3" fillId="0" borderId="0" xfId="0" applyNumberFormat="1" applyFont="1">
      <alignment vertical="center"/>
    </xf>
    <xf numFmtId="176" fontId="0" fillId="2" borderId="1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0" fillId="0" borderId="3" xfId="0" applyNumberFormat="1" applyBorder="1" applyAlignment="1">
      <alignment horizontal="right" vertical="center" indent="1"/>
    </xf>
    <xf numFmtId="176" fontId="0" fillId="0" borderId="4" xfId="0" applyNumberFormat="1" applyBorder="1" applyAlignment="1">
      <alignment horizontal="right" vertical="center" indent="1"/>
    </xf>
    <xf numFmtId="176" fontId="0" fillId="0" borderId="5" xfId="0" applyNumberFormat="1" applyBorder="1" applyAlignment="1">
      <alignment horizontal="right" vertical="center" indent="1"/>
    </xf>
    <xf numFmtId="176" fontId="0" fillId="0" borderId="6" xfId="0" applyNumberFormat="1" applyBorder="1" applyAlignment="1">
      <alignment horizontal="center" vertical="center" wrapText="1"/>
    </xf>
    <xf numFmtId="176" fontId="0" fillId="0" borderId="7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8" xfId="0" applyNumberFormat="1" applyBorder="1" applyAlignment="1">
      <alignment vertical="center" wrapText="1"/>
    </xf>
    <xf numFmtId="176" fontId="0" fillId="0" borderId="0" xfId="0" applyNumberFormat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176" fontId="0" fillId="0" borderId="11" xfId="0" applyNumberFormat="1" applyBorder="1">
      <alignment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177" fontId="0" fillId="3" borderId="14" xfId="0" applyNumberFormat="1" applyFill="1" applyBorder="1" applyProtection="1">
      <alignment vertical="center"/>
      <protection locked="0"/>
    </xf>
    <xf numFmtId="178" fontId="4" fillId="0" borderId="0" xfId="0" applyNumberFormat="1" applyFont="1" applyFill="1" applyBorder="1">
      <alignment vertical="center"/>
    </xf>
    <xf numFmtId="0" fontId="0" fillId="3" borderId="14" xfId="0" applyNumberFormat="1" applyFill="1" applyBorder="1" applyAlignment="1" applyProtection="1">
      <alignment horizontal="center" vertical="center"/>
      <protection locked="0"/>
    </xf>
    <xf numFmtId="179" fontId="4" fillId="0" borderId="0" xfId="0" applyNumberFormat="1" applyFont="1" applyFill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15" xfId="0" applyNumberFormat="1" applyBorder="1" applyAlignment="1">
      <alignment horizontal="right" vertical="center" indent="1"/>
    </xf>
    <xf numFmtId="176" fontId="0" fillId="0" borderId="16" xfId="0" applyNumberFormat="1" applyBorder="1" applyAlignment="1">
      <alignment horizontal="right" vertical="center" indent="1"/>
    </xf>
    <xf numFmtId="176" fontId="0" fillId="0" borderId="11" xfId="0" applyNumberFormat="1" applyBorder="1" applyAlignment="1">
      <alignment horizontal="right" vertical="center" inden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176" fontId="0" fillId="0" borderId="19" xfId="0" applyNumberFormat="1" applyBorder="1" applyAlignment="1">
      <alignment horizontal="left" vertical="center"/>
    </xf>
    <xf numFmtId="176" fontId="0" fillId="0" borderId="0" xfId="0" applyNumberFormat="1" applyAlignment="1">
      <alignment horizontal="right" vertical="center"/>
    </xf>
    <xf numFmtId="0" fontId="0" fillId="2" borderId="20" xfId="0" applyFill="1" applyBorder="1" applyAlignment="1">
      <alignment horizontal="center" vertical="center" wrapText="1"/>
    </xf>
    <xf numFmtId="176" fontId="0" fillId="2" borderId="21" xfId="0" applyNumberFormat="1" applyFill="1" applyBorder="1" applyAlignment="1">
      <alignment horizontal="center" vertical="center"/>
    </xf>
    <xf numFmtId="180" fontId="0" fillId="0" borderId="22" xfId="0" applyNumberFormat="1" applyBorder="1" applyAlignment="1">
      <alignment horizontal="center" vertical="center"/>
    </xf>
    <xf numFmtId="180" fontId="0" fillId="0" borderId="23" xfId="0" applyNumberFormat="1" applyBorder="1" applyAlignment="1">
      <alignment horizontal="center" vertical="center"/>
    </xf>
    <xf numFmtId="180" fontId="0" fillId="0" borderId="24" xfId="0" applyNumberFormat="1" applyBorder="1" applyAlignment="1">
      <alignment horizontal="center" vertical="center"/>
    </xf>
    <xf numFmtId="180" fontId="5" fillId="4" borderId="25" xfId="0" applyNumberFormat="1" applyFont="1" applyFill="1" applyBorder="1" applyAlignment="1">
      <alignment horizontal="right" vertical="center" wrapText="1" indent="3"/>
    </xf>
    <xf numFmtId="180" fontId="5" fillId="0" borderId="25" xfId="0" applyNumberFormat="1" applyFont="1" applyBorder="1" applyAlignment="1">
      <alignment horizontal="right" vertical="center" wrapText="1" indent="3"/>
    </xf>
    <xf numFmtId="180" fontId="6" fillId="0" borderId="26" xfId="0" applyNumberFormat="1" applyFont="1" applyBorder="1" applyAlignment="1">
      <alignment horizontal="right" vertical="center" wrapText="1" indent="3"/>
    </xf>
    <xf numFmtId="180" fontId="6" fillId="0" borderId="27" xfId="0" applyNumberFormat="1" applyFont="1" applyBorder="1" applyAlignment="1">
      <alignment horizontal="center" vertical="center" wrapText="1"/>
    </xf>
    <xf numFmtId="176" fontId="0" fillId="0" borderId="10" xfId="0" applyNumberFormat="1" applyBorder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0" fontId="0" fillId="2" borderId="28" xfId="0" applyFill="1" applyBorder="1" applyAlignment="1">
      <alignment horizontal="center" vertical="center" wrapText="1"/>
    </xf>
    <xf numFmtId="176" fontId="0" fillId="2" borderId="29" xfId="0" applyNumberFormat="1" applyFill="1" applyBorder="1" applyAlignment="1">
      <alignment horizontal="center" vertical="center"/>
    </xf>
    <xf numFmtId="180" fontId="5" fillId="0" borderId="30" xfId="0" applyNumberFormat="1" applyFont="1" applyBorder="1" applyAlignment="1">
      <alignment horizontal="right" vertical="center" indent="1"/>
    </xf>
    <xf numFmtId="180" fontId="5" fillId="0" borderId="31" xfId="0" applyNumberFormat="1" applyFont="1" applyBorder="1" applyAlignment="1">
      <alignment horizontal="right" vertical="center" indent="1"/>
    </xf>
    <xf numFmtId="180" fontId="5" fillId="4" borderId="32" xfId="0" applyNumberFormat="1" applyFont="1" applyFill="1" applyBorder="1" applyAlignment="1">
      <alignment horizontal="right" vertical="center" wrapText="1" indent="3"/>
    </xf>
    <xf numFmtId="180" fontId="5" fillId="0" borderId="32" xfId="0" applyNumberFormat="1" applyFont="1" applyBorder="1" applyAlignment="1">
      <alignment horizontal="right" vertical="center" wrapText="1" indent="3"/>
    </xf>
    <xf numFmtId="180" fontId="6" fillId="0" borderId="33" xfId="0" applyNumberFormat="1" applyFont="1" applyBorder="1" applyAlignment="1">
      <alignment horizontal="right" vertical="center" wrapText="1" indent="3"/>
    </xf>
    <xf numFmtId="180" fontId="3" fillId="0" borderId="34" xfId="0" applyNumberFormat="1" applyFont="1" applyBorder="1">
      <alignment vertical="center"/>
    </xf>
    <xf numFmtId="180" fontId="3" fillId="0" borderId="10" xfId="0" applyNumberFormat="1" applyFont="1" applyBorder="1" applyAlignment="1">
      <alignment vertical="center" shrinkToFit="1"/>
    </xf>
    <xf numFmtId="176" fontId="0" fillId="2" borderId="35" xfId="0" applyNumberFormat="1" applyFill="1" applyBorder="1" applyAlignment="1">
      <alignment horizontal="center" vertical="center" wrapText="1"/>
    </xf>
    <xf numFmtId="176" fontId="0" fillId="2" borderId="0" xfId="0" applyNumberFormat="1" applyFill="1" applyBorder="1" applyAlignment="1">
      <alignment horizontal="center" vertical="center"/>
    </xf>
    <xf numFmtId="180" fontId="0" fillId="0" borderId="36" xfId="0" applyNumberFormat="1" applyBorder="1" applyAlignment="1">
      <alignment horizontal="center" vertical="center"/>
    </xf>
    <xf numFmtId="180" fontId="0" fillId="0" borderId="37" xfId="0" applyNumberFormat="1" applyBorder="1" applyAlignment="1">
      <alignment horizontal="center" vertical="center"/>
    </xf>
    <xf numFmtId="180" fontId="0" fillId="0" borderId="38" xfId="0" applyNumberFormat="1" applyBorder="1" applyAlignment="1">
      <alignment horizontal="center" vertical="center"/>
    </xf>
    <xf numFmtId="180" fontId="5" fillId="0" borderId="39" xfId="0" applyNumberFormat="1" applyFont="1" applyBorder="1" applyAlignment="1">
      <alignment horizontal="right" vertical="center" wrapText="1" indent="3"/>
    </xf>
    <xf numFmtId="180" fontId="6" fillId="0" borderId="40" xfId="0" applyNumberFormat="1" applyFont="1" applyBorder="1" applyAlignment="1">
      <alignment horizontal="right" vertical="center" wrapText="1" indent="3"/>
    </xf>
    <xf numFmtId="176" fontId="0" fillId="2" borderId="41" xfId="0" applyNumberFormat="1" applyFill="1" applyBorder="1" applyAlignment="1">
      <alignment horizontal="center" vertical="center" wrapText="1"/>
    </xf>
    <xf numFmtId="176" fontId="0" fillId="2" borderId="42" xfId="0" applyNumberFormat="1" applyFill="1" applyBorder="1" applyAlignment="1">
      <alignment horizontal="center" vertical="center"/>
    </xf>
    <xf numFmtId="180" fontId="5" fillId="0" borderId="43" xfId="0" applyNumberFormat="1" applyFont="1" applyBorder="1" applyAlignment="1">
      <alignment horizontal="right" vertical="center" indent="1"/>
    </xf>
    <xf numFmtId="180" fontId="5" fillId="0" borderId="44" xfId="0" applyNumberFormat="1" applyFont="1" applyBorder="1" applyAlignment="1">
      <alignment horizontal="right" vertical="center" indent="1"/>
    </xf>
    <xf numFmtId="180" fontId="5" fillId="0" borderId="45" xfId="0" applyNumberFormat="1" applyFont="1" applyBorder="1" applyAlignment="1">
      <alignment horizontal="right" vertical="center" wrapText="1" indent="3"/>
    </xf>
    <xf numFmtId="180" fontId="6" fillId="0" borderId="46" xfId="0" applyNumberFormat="1" applyFont="1" applyBorder="1" applyAlignment="1">
      <alignment horizontal="right" vertical="center" wrapText="1" indent="3"/>
    </xf>
    <xf numFmtId="180" fontId="3" fillId="0" borderId="47" xfId="0" applyNumberFormat="1" applyFont="1" applyBorder="1">
      <alignment vertical="center"/>
    </xf>
    <xf numFmtId="176" fontId="0" fillId="2" borderId="48" xfId="0" applyNumberFormat="1" applyFill="1" applyBorder="1" applyAlignment="1">
      <alignment horizontal="center" vertical="center"/>
    </xf>
    <xf numFmtId="181" fontId="0" fillId="0" borderId="49" xfId="0" applyNumberFormat="1" applyBorder="1" applyAlignment="1">
      <alignment horizontal="right" vertical="center" indent="1"/>
    </xf>
    <xf numFmtId="181" fontId="0" fillId="0" borderId="50" xfId="0" applyNumberFormat="1" applyBorder="1" applyAlignment="1">
      <alignment horizontal="right" vertical="center" indent="1"/>
    </xf>
    <xf numFmtId="181" fontId="0" fillId="0" borderId="51" xfId="0" applyNumberFormat="1" applyBorder="1" applyAlignment="1">
      <alignment horizontal="right" vertical="center" indent="1"/>
    </xf>
    <xf numFmtId="176" fontId="0" fillId="2" borderId="52" xfId="0" applyNumberFormat="1" applyFill="1" applyBorder="1" applyAlignment="1">
      <alignment horizontal="center" vertical="center" wrapText="1"/>
    </xf>
    <xf numFmtId="176" fontId="0" fillId="2" borderId="53" xfId="0" applyNumberFormat="1" applyFill="1" applyBorder="1" applyAlignment="1">
      <alignment horizontal="center" vertical="center"/>
    </xf>
    <xf numFmtId="180" fontId="0" fillId="0" borderId="54" xfId="0" applyNumberFormat="1" applyBorder="1" applyAlignment="1">
      <alignment horizontal="right" vertical="center" indent="1"/>
    </xf>
    <xf numFmtId="180" fontId="0" fillId="0" borderId="44" xfId="0" applyNumberFormat="1" applyBorder="1" applyAlignment="1">
      <alignment horizontal="right" vertical="center" indent="1"/>
    </xf>
    <xf numFmtId="180" fontId="0" fillId="0" borderId="55" xfId="0" applyNumberFormat="1" applyBorder="1" applyAlignment="1">
      <alignment horizontal="right" vertical="center" indent="1"/>
    </xf>
    <xf numFmtId="176" fontId="0" fillId="2" borderId="56" xfId="0" applyNumberFormat="1" applyFill="1" applyBorder="1" applyAlignment="1">
      <alignment horizontal="center" vertical="center"/>
    </xf>
    <xf numFmtId="176" fontId="0" fillId="2" borderId="57" xfId="0" applyNumberFormat="1" applyFill="1" applyBorder="1" applyAlignment="1">
      <alignment horizontal="center" vertical="center"/>
    </xf>
    <xf numFmtId="182" fontId="0" fillId="0" borderId="58" xfId="0" applyNumberFormat="1" applyBorder="1" applyAlignment="1">
      <alignment horizontal="center" vertical="center"/>
    </xf>
    <xf numFmtId="182" fontId="0" fillId="0" borderId="59" xfId="0" applyNumberFormat="1" applyBorder="1" applyAlignment="1">
      <alignment horizontal="center" vertical="center"/>
    </xf>
    <xf numFmtId="182" fontId="0" fillId="0" borderId="59" xfId="0" quotePrefix="1" applyNumberFormat="1" applyBorder="1" applyAlignment="1">
      <alignment horizontal="center" vertical="center"/>
    </xf>
    <xf numFmtId="0" fontId="0" fillId="0" borderId="59" xfId="0" quotePrefix="1" applyNumberFormat="1" applyBorder="1" applyAlignment="1">
      <alignment horizontal="center" vertical="center"/>
    </xf>
    <xf numFmtId="182" fontId="3" fillId="0" borderId="60" xfId="0" applyNumberFormat="1" applyFont="1" applyBorder="1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26"/>
  <sheetViews>
    <sheetView showGridLines="0" tabSelected="1" workbookViewId="0">
      <selection activeCell="C9" sqref="C9"/>
    </sheetView>
  </sheetViews>
  <sheetFormatPr defaultRowHeight="13.5"/>
  <cols>
    <col min="1" max="1" width="6.625" style="1" customWidth="1"/>
    <col min="2" max="2" width="6.125" style="1" bestFit="1" customWidth="1"/>
    <col min="3" max="3" width="6.625" style="1" customWidth="1"/>
    <col min="4" max="4" width="13.75" style="1" customWidth="1"/>
    <col min="5" max="5" width="15.5" style="1" bestFit="1" customWidth="1"/>
    <col min="6" max="6" width="13.75" style="1" customWidth="1"/>
    <col min="7" max="7" width="15.5" style="1" bestFit="1" customWidth="1"/>
    <col min="8" max="8" width="11" style="1" customWidth="1"/>
    <col min="9" max="9" width="13.625" style="1" customWidth="1"/>
    <col min="10" max="16384" width="9" style="1" customWidth="1"/>
  </cols>
  <sheetData>
    <row r="1" spans="1:10" ht="18" customHeight="1">
      <c r="A1" s="2" t="s">
        <v>17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8" customHeight="1"/>
    <row r="3" spans="1:10" ht="18" customHeight="1">
      <c r="A3" s="3" t="s">
        <v>3</v>
      </c>
      <c r="B3" s="3"/>
      <c r="C3" s="21">
        <v>13</v>
      </c>
      <c r="D3" s="31" t="s">
        <v>9</v>
      </c>
      <c r="E3" s="42" t="s">
        <v>5</v>
      </c>
      <c r="F3" s="52">
        <f>D25</f>
        <v>2798</v>
      </c>
      <c r="H3" s="5" t="s">
        <v>14</v>
      </c>
      <c r="I3" s="71"/>
    </row>
    <row r="4" spans="1:10" ht="18" customHeight="1">
      <c r="D4" s="25"/>
      <c r="E4" s="43"/>
      <c r="H4" s="67" t="s">
        <v>3</v>
      </c>
      <c r="I4" s="72" t="s">
        <v>1</v>
      </c>
    </row>
    <row r="5" spans="1:10" ht="18" customHeight="1">
      <c r="A5" s="3" t="s">
        <v>18</v>
      </c>
      <c r="B5" s="13"/>
      <c r="C5" s="21">
        <v>0</v>
      </c>
      <c r="D5" s="31" t="s">
        <v>19</v>
      </c>
      <c r="E5" s="42" t="s">
        <v>0</v>
      </c>
      <c r="F5" s="52">
        <f>F25</f>
        <v>2640</v>
      </c>
      <c r="H5" s="68">
        <v>13</v>
      </c>
      <c r="I5" s="73">
        <v>1272</v>
      </c>
    </row>
    <row r="6" spans="1:10" ht="18" customHeight="1">
      <c r="A6" s="3"/>
      <c r="B6" s="14"/>
      <c r="C6" s="22">
        <f>ROUNDUP(ROUNDDOWN(C5,0)*C8,1)</f>
        <v>0</v>
      </c>
      <c r="E6" s="43"/>
      <c r="H6" s="69">
        <v>20</v>
      </c>
      <c r="I6" s="74">
        <v>3214</v>
      </c>
    </row>
    <row r="7" spans="1:10" ht="18" customHeight="1">
      <c r="A7" s="3" t="s">
        <v>16</v>
      </c>
      <c r="B7" s="15"/>
      <c r="C7" s="23" t="s">
        <v>25</v>
      </c>
      <c r="D7" s="32"/>
      <c r="E7" s="42" t="s">
        <v>6</v>
      </c>
      <c r="F7" s="52">
        <f>D26</f>
        <v>5438</v>
      </c>
      <c r="H7" s="69">
        <v>25</v>
      </c>
      <c r="I7" s="74">
        <v>4956</v>
      </c>
    </row>
    <row r="8" spans="1:10" ht="18" customHeight="1">
      <c r="A8" s="3"/>
      <c r="B8" s="14"/>
      <c r="C8" s="24">
        <f>IF($C$7="隔月",0.5,IF($C$7="毎月",1,0))</f>
        <v>0.5</v>
      </c>
      <c r="H8" s="69">
        <v>30</v>
      </c>
      <c r="I8" s="74">
        <v>6698</v>
      </c>
    </row>
    <row r="9" spans="1:10" ht="18" customHeight="1">
      <c r="A9" s="3"/>
      <c r="B9" s="14"/>
      <c r="C9" s="24">
        <f>IF($C$7="隔月",2,IF($C$7="毎月",1,0))</f>
        <v>2</v>
      </c>
      <c r="H9" s="69">
        <v>40</v>
      </c>
      <c r="I9" s="74">
        <v>13398</v>
      </c>
    </row>
    <row r="10" spans="1:10" ht="18" customHeight="1">
      <c r="A10" s="3"/>
      <c r="B10" s="14"/>
      <c r="C10" s="25"/>
      <c r="H10" s="69">
        <v>50</v>
      </c>
      <c r="I10" s="74">
        <v>20096</v>
      </c>
    </row>
    <row r="11" spans="1:10" ht="18" customHeight="1">
      <c r="A11" s="3"/>
      <c r="B11" s="14"/>
      <c r="C11" s="25"/>
      <c r="H11" s="69">
        <v>75</v>
      </c>
      <c r="I11" s="74">
        <v>50242</v>
      </c>
    </row>
    <row r="12" spans="1:10" ht="18" customHeight="1">
      <c r="A12" s="3"/>
      <c r="B12" s="14"/>
      <c r="C12" s="25"/>
      <c r="H12" s="70">
        <v>100</v>
      </c>
      <c r="I12" s="75">
        <v>83738</v>
      </c>
    </row>
    <row r="13" spans="1:10" ht="18" customHeight="1"/>
    <row r="14" spans="1:10" ht="18" customHeight="1">
      <c r="A14" s="4" t="s">
        <v>12</v>
      </c>
    </row>
    <row r="15" spans="1:10" ht="18" customHeight="1">
      <c r="A15" s="5" t="s">
        <v>11</v>
      </c>
      <c r="B15" s="16"/>
      <c r="C15" s="16"/>
      <c r="D15" s="33" t="s">
        <v>7</v>
      </c>
      <c r="E15" s="44"/>
      <c r="F15" s="53" t="s">
        <v>8</v>
      </c>
      <c r="G15" s="60"/>
      <c r="I15" s="76" t="s">
        <v>10</v>
      </c>
    </row>
    <row r="16" spans="1:10" ht="18" customHeight="1">
      <c r="A16" s="6"/>
      <c r="B16" s="17"/>
      <c r="C16" s="17"/>
      <c r="D16" s="34" t="s">
        <v>2</v>
      </c>
      <c r="E16" s="45" t="s">
        <v>4</v>
      </c>
      <c r="F16" s="54" t="s">
        <v>2</v>
      </c>
      <c r="G16" s="61" t="s">
        <v>4</v>
      </c>
      <c r="I16" s="77" t="s">
        <v>21</v>
      </c>
    </row>
    <row r="17" spans="1:9" ht="18" customHeight="1">
      <c r="A17" s="7">
        <v>0</v>
      </c>
      <c r="B17" s="18" t="s">
        <v>22</v>
      </c>
      <c r="C17" s="26">
        <v>10</v>
      </c>
      <c r="D17" s="35" t="s">
        <v>13</v>
      </c>
      <c r="E17" s="46">
        <f>LOOKUP($C$3,H5:H12,I5:I12)*$C$9</f>
        <v>2544</v>
      </c>
      <c r="F17" s="55" t="s">
        <v>13</v>
      </c>
      <c r="G17" s="62">
        <f>1200*$C$9</f>
        <v>2400</v>
      </c>
      <c r="I17" s="78">
        <f t="shared" ref="I17:I22" si="0">IF(E17=0,"-----",G17/E17)</f>
        <v>0.94339622641509435</v>
      </c>
    </row>
    <row r="18" spans="1:9" ht="18" customHeight="1">
      <c r="A18" s="8">
        <v>10</v>
      </c>
      <c r="B18" s="18" t="s">
        <v>23</v>
      </c>
      <c r="C18" s="27">
        <v>20</v>
      </c>
      <c r="D18" s="36">
        <v>162</v>
      </c>
      <c r="E18" s="47">
        <f>IF($C$6&lt;=A18,0,D18*(MIN($C$6,C18)-A18)*$C$9)</f>
        <v>0</v>
      </c>
      <c r="F18" s="56">
        <v>150</v>
      </c>
      <c r="G18" s="63">
        <f>IF($C$6&lt;=A18,0,F18*(MIN($C$6,C18)-A18)*$C$9)</f>
        <v>0</v>
      </c>
      <c r="I18" s="79" t="str">
        <f t="shared" si="0"/>
        <v>-----</v>
      </c>
    </row>
    <row r="19" spans="1:9" ht="18" customHeight="1">
      <c r="A19" s="8">
        <v>20</v>
      </c>
      <c r="B19" s="18" t="s">
        <v>23</v>
      </c>
      <c r="C19" s="27">
        <v>50</v>
      </c>
      <c r="D19" s="36">
        <v>181</v>
      </c>
      <c r="E19" s="47">
        <f>IF($C$6&lt;=A19,0,D19*(MIN($C$6,C19)-A19)*$C$9)</f>
        <v>0</v>
      </c>
      <c r="F19" s="56">
        <v>160</v>
      </c>
      <c r="G19" s="63">
        <f>IF($C$6&lt;=A19,0,F19*(MIN($C$6,C19)-A19)*$C$9)</f>
        <v>0</v>
      </c>
      <c r="I19" s="79" t="str">
        <f t="shared" si="0"/>
        <v>-----</v>
      </c>
    </row>
    <row r="20" spans="1:9" ht="18" customHeight="1">
      <c r="A20" s="8">
        <v>50</v>
      </c>
      <c r="B20" s="18" t="s">
        <v>23</v>
      </c>
      <c r="C20" s="27">
        <v>100</v>
      </c>
      <c r="D20" s="36">
        <v>201</v>
      </c>
      <c r="E20" s="47">
        <f>IF($C$6&lt;=A20,0,D20*(MIN($C$6,C20)-A20)*$C$9)</f>
        <v>0</v>
      </c>
      <c r="F20" s="56">
        <v>170</v>
      </c>
      <c r="G20" s="63">
        <f>IF($C$6&lt;=A20,0,F20*(MIN($C$6,C20)-A20)*$C$9)</f>
        <v>0</v>
      </c>
      <c r="I20" s="79" t="str">
        <f t="shared" si="0"/>
        <v>-----</v>
      </c>
    </row>
    <row r="21" spans="1:9" ht="18" customHeight="1">
      <c r="A21" s="8">
        <v>100</v>
      </c>
      <c r="B21" s="18" t="s">
        <v>23</v>
      </c>
      <c r="C21" s="27">
        <v>200</v>
      </c>
      <c r="D21" s="36">
        <v>234</v>
      </c>
      <c r="E21" s="47">
        <f>IF($C$6&lt;=A21,0,D21*(MIN($C$6,C21)-A21)*$C$9)</f>
        <v>0</v>
      </c>
      <c r="F21" s="56">
        <v>180</v>
      </c>
      <c r="G21" s="63">
        <f>IF($C$6&lt;=A21,0,F21*(MIN($C$6,C21)-A21)*$C$9)</f>
        <v>0</v>
      </c>
      <c r="I21" s="79" t="str">
        <f t="shared" si="0"/>
        <v>-----</v>
      </c>
    </row>
    <row r="22" spans="1:9" ht="18" customHeight="1">
      <c r="A22" s="9">
        <v>200</v>
      </c>
      <c r="B22" s="18" t="s">
        <v>24</v>
      </c>
      <c r="C22" s="28" t="s">
        <v>20</v>
      </c>
      <c r="D22" s="37">
        <v>265</v>
      </c>
      <c r="E22" s="47">
        <f>IF($C$6&lt;=A22,0,D22*($C$6-A22)*$C$9)</f>
        <v>0</v>
      </c>
      <c r="F22" s="57">
        <v>190</v>
      </c>
      <c r="G22" s="63">
        <f>IF($C$6&lt;=A22,0,F22*($C$6-A22)*$C$9)</f>
        <v>0</v>
      </c>
      <c r="I22" s="79" t="str">
        <f t="shared" si="0"/>
        <v>-----</v>
      </c>
    </row>
    <row r="23" spans="1:9" ht="18" customHeight="1">
      <c r="A23" s="10" t="s">
        <v>26</v>
      </c>
      <c r="B23" s="19"/>
      <c r="C23" s="29"/>
      <c r="D23" s="38">
        <f>SUM(E17:E22)</f>
        <v>2544</v>
      </c>
      <c r="E23" s="48"/>
      <c r="F23" s="58">
        <f>SUM(G17:G22)</f>
        <v>2400</v>
      </c>
      <c r="G23" s="64"/>
      <c r="I23" s="80">
        <f>IF(D23=0,"-----",F23/D23)</f>
        <v>0.94339622641509435</v>
      </c>
    </row>
    <row r="24" spans="1:9" ht="18" customHeight="1">
      <c r="A24" s="10" t="s">
        <v>15</v>
      </c>
      <c r="B24" s="19"/>
      <c r="C24" s="29"/>
      <c r="D24" s="39">
        <f>ROUNDDOWN(D23*0.1,0)</f>
        <v>254</v>
      </c>
      <c r="E24" s="49"/>
      <c r="F24" s="58">
        <f>ROUNDDOWN(F23*0.1,0)</f>
        <v>240</v>
      </c>
      <c r="G24" s="64"/>
      <c r="I24" s="81" t="s">
        <v>13</v>
      </c>
    </row>
    <row r="25" spans="1:9" ht="18" customHeight="1">
      <c r="A25" s="10" t="s">
        <v>27</v>
      </c>
      <c r="B25" s="19"/>
      <c r="C25" s="29"/>
      <c r="D25" s="40">
        <f>SUM(D23:E24)</f>
        <v>2798</v>
      </c>
      <c r="E25" s="50"/>
      <c r="F25" s="59">
        <f>SUM(F23:G24)</f>
        <v>2640</v>
      </c>
      <c r="G25" s="65"/>
      <c r="I25" s="82">
        <f>IF(D25=0,0,F25/D25)</f>
        <v>0.94353109363831311</v>
      </c>
    </row>
    <row r="26" spans="1:9" ht="18" customHeight="1">
      <c r="A26" s="11" t="s">
        <v>6</v>
      </c>
      <c r="B26" s="20"/>
      <c r="C26" s="30"/>
      <c r="D26" s="41">
        <f>D25+F25</f>
        <v>5438</v>
      </c>
      <c r="E26" s="51"/>
      <c r="F26" s="51"/>
      <c r="G26" s="66"/>
    </row>
  </sheetData>
  <mergeCells count="19">
    <mergeCell ref="A1:J1"/>
    <mergeCell ref="A3:B3"/>
    <mergeCell ref="H3:I3"/>
    <mergeCell ref="A5:B5"/>
    <mergeCell ref="A7:B7"/>
    <mergeCell ref="D15:E15"/>
    <mergeCell ref="F15:G15"/>
    <mergeCell ref="A23:C23"/>
    <mergeCell ref="D23:E23"/>
    <mergeCell ref="F23:G23"/>
    <mergeCell ref="A24:C24"/>
    <mergeCell ref="D24:E24"/>
    <mergeCell ref="F24:G24"/>
    <mergeCell ref="A25:C25"/>
    <mergeCell ref="D25:E25"/>
    <mergeCell ref="F25:G25"/>
    <mergeCell ref="A26:C26"/>
    <mergeCell ref="D26:G26"/>
    <mergeCell ref="A15:C16"/>
  </mergeCells>
  <phoneticPr fontId="1"/>
  <dataValidations count="3">
    <dataValidation type="list" allowBlank="1" showDropDown="0" showInputMessage="1" showErrorMessage="1" sqref="C3">
      <formula1>$H$5:$H$12</formula1>
    </dataValidation>
    <dataValidation type="list" allowBlank="1" showDropDown="0" showInputMessage="1" showErrorMessage="1" sqref="C7">
      <formula1>"隔月, 毎月"</formula1>
    </dataValidation>
    <dataValidation type="whole" operator="greaterThanOrEqual" allowBlank="1" showDropDown="0" showInputMessage="1" showErrorMessage="1" sqref="C5">
      <formula1>0</formula1>
    </dataValidation>
  </dataValidations>
  <printOptions horizontalCentered="1"/>
  <pageMargins left="0.78740157480314965" right="0.78740157480314965" top="0.98425196850393704" bottom="0.98425196850393704" header="0.51181102362204722" footer="0.51181102362204722"/>
  <pageSetup paperSize="9" fitToWidth="1" fitToHeight="1" orientation="landscape" usePrinterDefaults="1" r:id="rId1"/>
  <headerFooter alignWithMargins="0">
    <oddHeader>&amp;C&amp;24上下水道料金計算表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3.5"/>
  <sheetData/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topLeftCell="A37" workbookViewId="0"/>
  </sheetViews>
  <sheetFormatPr defaultRowHeight="13.5"/>
  <sheetData/>
  <phoneticPr fontId="1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上下水道料金計算表</vt:lpstr>
      <vt:lpstr>Sheet2</vt:lpstr>
      <vt:lpstr>Sheet3</vt:lpstr>
    </vt:vector>
  </TitlesOfParts>
  <Company>民宿　石井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masato</dc:creator>
  <cp:lastModifiedBy>Administrator</cp:lastModifiedBy>
  <cp:lastPrinted>2013-07-22T04:39:40Z</cp:lastPrinted>
  <dcterms:created xsi:type="dcterms:W3CDTF">2006-03-17T09:33:22Z</dcterms:created>
  <dcterms:modified xsi:type="dcterms:W3CDTF">2026-09-02T06:15:24Z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5.0.1.0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2026-09-02T06:15:24Z</vt:filetime>
  </property>
</Properties>
</file>